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pearce\Desktop\"/>
    </mc:Choice>
  </mc:AlternateContent>
  <xr:revisionPtr revIDLastSave="0" documentId="8_{6F4570A8-41CE-4357-B827-DE5CC57F3070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 Post Calculator" sheetId="1" r:id="rId1"/>
    <sheet name="Sheet3" sheetId="3" r:id="rId2"/>
  </sheets>
  <definedNames>
    <definedName name="_xlnm.Print_Area" localSheetId="0">' Post Calculator'!$A$1:$R$36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0" i="1" l="1"/>
  <c r="M9" i="1"/>
  <c r="M12" i="1" l="1"/>
  <c r="O12" i="1"/>
  <c r="O11" i="1"/>
  <c r="K8" i="1" l="1"/>
  <c r="I8" i="1"/>
  <c r="J8" i="1" s="1"/>
  <c r="P8" i="1" l="1"/>
  <c r="G8" i="1" l="1"/>
  <c r="Q8" i="1" l="1"/>
  <c r="N9" i="1"/>
  <c r="N10" i="1" s="1"/>
  <c r="E9" i="1" l="1"/>
  <c r="E11" i="1" l="1"/>
  <c r="E10" i="1"/>
  <c r="H9" i="1"/>
  <c r="F9" i="1"/>
  <c r="K9" i="1" s="1"/>
  <c r="F10" i="1" l="1"/>
  <c r="F12" i="1" s="1"/>
  <c r="F11" i="1"/>
  <c r="H11" i="1"/>
  <c r="K11" i="1" s="1"/>
  <c r="G9" i="1"/>
  <c r="H10" i="1"/>
  <c r="I9" i="1"/>
  <c r="J9" i="1" s="1"/>
  <c r="P9" i="1" s="1"/>
  <c r="E12" i="1"/>
  <c r="K10" i="1" l="1"/>
  <c r="G10" i="1"/>
  <c r="I10" i="1"/>
  <c r="J10" i="1" s="1"/>
  <c r="I11" i="1"/>
  <c r="J11" i="1" s="1"/>
  <c r="P11" i="1" s="1"/>
  <c r="G11" i="1"/>
  <c r="I12" i="1"/>
  <c r="G12" i="1"/>
  <c r="Q9" i="1"/>
  <c r="H12" i="1"/>
  <c r="K12" i="1" s="1"/>
  <c r="P10" i="1" l="1"/>
  <c r="J12" i="1"/>
  <c r="P12" i="1" s="1"/>
  <c r="Q11" i="1"/>
  <c r="Q10" i="1"/>
  <c r="Q12" i="1" l="1"/>
</calcChain>
</file>

<file path=xl/sharedStrings.xml><?xml version="1.0" encoding="utf-8"?>
<sst xmlns="http://schemas.openxmlformats.org/spreadsheetml/2006/main" count="45" uniqueCount="42">
  <si>
    <t>Timber</t>
  </si>
  <si>
    <t>Time Duration
(Year)</t>
  </si>
  <si>
    <t>Cost / Post (NZ$)</t>
  </si>
  <si>
    <t>Total Loss During the Time Period 
(NZ$)</t>
  </si>
  <si>
    <t>Disposal cost per post</t>
  </si>
  <si>
    <t>Gain on resale of scrap per post</t>
  </si>
  <si>
    <t>% breakage of Post / year</t>
  </si>
  <si>
    <t>Post Type</t>
  </si>
  <si>
    <t>Total Loss after disposal / recovery</t>
  </si>
  <si>
    <t>Total # of posts</t>
  </si>
  <si>
    <t>Total # of posts requiring replacement</t>
  </si>
  <si>
    <t>Total Cost of Posts</t>
  </si>
  <si>
    <t>Total Project cost over Lifecycle</t>
  </si>
  <si>
    <t>Date updated:</t>
  </si>
  <si>
    <t>Removal cost per  post</t>
  </si>
  <si>
    <t xml:space="preserve">FINANCIAL COST ANALYSIS DUE TO THE TYPE OF INTERMEDIATE POST USED IN THE VINEYARD </t>
  </si>
  <si>
    <t xml:space="preserve">No of  Post / Hectare </t>
  </si>
  <si>
    <t>No of Hectares</t>
  </si>
  <si>
    <t>Note:- Formula cell protected , cursor skips on protected cell , to amend the sheet click "unprotect sheet"</t>
  </si>
  <si>
    <t>Eco Trellis</t>
  </si>
  <si>
    <t>How to use this 'calculator'</t>
  </si>
  <si>
    <t>Insert Cost of post (col C) for both Timber and Eco Trellis</t>
  </si>
  <si>
    <t>Insert (your) Average %  of post breakages per year (col D) - Eco Trellis is set at 1% and 0.5% for comparison purposes</t>
  </si>
  <si>
    <t>Insert number of Hectares (col F) to be developed</t>
  </si>
  <si>
    <t>Insert duration in years to calculate (col H - that is, how long you expect the post to last)</t>
  </si>
  <si>
    <t>Amend your cost for removal of broken wooden post stub left in the ground (cell M8)</t>
  </si>
  <si>
    <t>Please note</t>
  </si>
  <si>
    <t>Eco Trellis breakage % is based on what we believe the maximum breakage (bending) would be for our post - for comparison purposes</t>
  </si>
  <si>
    <t xml:space="preserve">Column K calculates the projected total loss for having to replace the broken posts over the time span  </t>
  </si>
  <si>
    <t>Column P calculates the total loss after having posts disposed correctly and / or any positive returns from recycling steel posts - no post removal costs</t>
  </si>
  <si>
    <t>Column Q calculates the total loss after having posts disposed correctly and / or any positive returns from recycling steel posts - with post removal costs</t>
  </si>
  <si>
    <t>Steel Return on scrap  / tonne</t>
  </si>
  <si>
    <t>Amend your cost for removal of bent Eco-Trellis post (cell M11) - a force of 300kgs uplift will remove them easily</t>
  </si>
  <si>
    <t>Insert Approx. number of posts per hectare (col E - we use approx. 600 as a guide)</t>
  </si>
  <si>
    <t>Amend (your) disposal cost of current post (cell N8) i.e. how much to remove Timber post from site</t>
  </si>
  <si>
    <t>Amend scrap recovery (cell O6) i.e. the price per tonne that the local Scrap Dealer will give for steel posts</t>
  </si>
  <si>
    <t>Select and enter type of post (col B) i.e. Timber</t>
  </si>
  <si>
    <t>Note: It is expected for timber post the failure could only trigger after 3 years. Therefore the breakage for first three years assumed to be none for the timber post.</t>
  </si>
  <si>
    <t>MASTER</t>
  </si>
  <si>
    <t xml:space="preserve">The Eco Trellis price is an approx. and is for a guide only. (cell C11 &amp; C12 ) Please insert  your current buy price </t>
  </si>
  <si>
    <t>http://www.ecotrellis.com/eco-trellis-advantage/</t>
  </si>
  <si>
    <t>For website access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</si>
</sst>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_-* #,##0_-;\-* #,##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color theme="1"/>
      <name val="Wingdings 2"/>
      <family val="1"/>
      <charset val="2"/>
    </font>
    <font>
      <sz val="11"/>
      <color theme="1"/>
      <name val="Calibri"/>
      <family val="1"/>
      <charset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15" fontId="0" fillId="0" borderId="0" xfId="0" applyNumberForma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center"/>
    </xf>
    <xf numFmtId="44" fontId="0" fillId="0" borderId="0" xfId="0" applyNumberFormat="1" applyProtection="1"/>
    <xf numFmtId="44" fontId="7" fillId="2" borderId="1" xfId="1" applyFont="1" applyFill="1" applyBorder="1" applyAlignment="1" applyProtection="1">
      <alignment horizontal="center"/>
      <protection locked="0"/>
    </xf>
    <xf numFmtId="164" fontId="7" fillId="2" borderId="1" xfId="2" applyNumberFormat="1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165" fontId="8" fillId="2" borderId="1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 applyProtection="1">
      <alignment horizontal="center"/>
    </xf>
    <xf numFmtId="44" fontId="9" fillId="2" borderId="1" xfId="1" applyFont="1" applyFill="1" applyBorder="1" applyProtection="1"/>
    <xf numFmtId="0" fontId="8" fillId="0" borderId="2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165" fontId="8" fillId="2" borderId="0" xfId="0" applyNumberFormat="1" applyFont="1" applyFill="1" applyBorder="1" applyProtection="1"/>
    <xf numFmtId="0" fontId="10" fillId="0" borderId="0" xfId="0" applyFont="1" applyAlignment="1" applyProtection="1">
      <alignment wrapText="1"/>
    </xf>
    <xf numFmtId="0" fontId="10" fillId="3" borderId="4" xfId="0" applyFont="1" applyFill="1" applyBorder="1" applyAlignment="1" applyProtection="1">
      <alignment horizontal="center" wrapText="1"/>
    </xf>
    <xf numFmtId="0" fontId="10" fillId="3" borderId="5" xfId="0" applyFont="1" applyFill="1" applyBorder="1" applyAlignment="1" applyProtection="1">
      <alignment horizontal="center" wrapText="1"/>
    </xf>
    <xf numFmtId="0" fontId="10" fillId="0" borderId="0" xfId="0" applyFont="1" applyBorder="1" applyAlignment="1" applyProtection="1">
      <alignment horizontal="center" wrapText="1"/>
    </xf>
    <xf numFmtId="44" fontId="7" fillId="2" borderId="1" xfId="1" applyFont="1" applyFill="1" applyBorder="1" applyProtection="1">
      <protection locked="0"/>
    </xf>
    <xf numFmtId="0" fontId="0" fillId="0" borderId="0" xfId="0" applyAlignment="1" applyProtection="1">
      <alignment horizontal="left"/>
    </xf>
    <xf numFmtId="0" fontId="12" fillId="0" borderId="0" xfId="0" applyFont="1" applyAlignment="1" applyProtection="1">
      <alignment horizontal="left"/>
    </xf>
    <xf numFmtId="44" fontId="7" fillId="2" borderId="12" xfId="1" applyFont="1" applyFill="1" applyBorder="1" applyAlignment="1" applyProtection="1">
      <alignment horizontal="center"/>
      <protection locked="0"/>
    </xf>
    <xf numFmtId="164" fontId="7" fillId="2" borderId="12" xfId="2" applyNumberFormat="1" applyFont="1" applyFill="1" applyBorder="1" applyAlignment="1" applyProtection="1">
      <alignment horizontal="center"/>
      <protection locked="0"/>
    </xf>
    <xf numFmtId="0" fontId="9" fillId="2" borderId="12" xfId="0" applyFont="1" applyFill="1" applyBorder="1" applyAlignment="1" applyProtection="1">
      <alignment horizontal="center"/>
    </xf>
    <xf numFmtId="165" fontId="8" fillId="2" borderId="12" xfId="0" applyNumberFormat="1" applyFont="1" applyFill="1" applyBorder="1" applyAlignment="1" applyProtection="1">
      <alignment horizontal="center"/>
    </xf>
    <xf numFmtId="44" fontId="9" fillId="2" borderId="12" xfId="1" applyFont="1" applyFill="1" applyBorder="1" applyProtection="1"/>
    <xf numFmtId="0" fontId="8" fillId="4" borderId="0" xfId="0" applyFont="1" applyFill="1" applyProtection="1"/>
    <xf numFmtId="0" fontId="6" fillId="0" borderId="0" xfId="0" applyFont="1" applyAlignment="1" applyProtection="1">
      <alignment horizontal="left"/>
    </xf>
    <xf numFmtId="0" fontId="10" fillId="3" borderId="15" xfId="0" applyFont="1" applyFill="1" applyBorder="1" applyAlignment="1" applyProtection="1">
      <alignment horizontal="center" wrapText="1"/>
    </xf>
    <xf numFmtId="0" fontId="11" fillId="3" borderId="15" xfId="0" applyFont="1" applyFill="1" applyBorder="1" applyAlignment="1" applyProtection="1">
      <alignment horizontal="center" wrapText="1"/>
    </xf>
    <xf numFmtId="0" fontId="8" fillId="2" borderId="6" xfId="0" applyFont="1" applyFill="1" applyBorder="1" applyAlignment="1" applyProtection="1">
      <alignment horizontal="center"/>
    </xf>
    <xf numFmtId="0" fontId="8" fillId="2" borderId="8" xfId="0" applyFont="1" applyFill="1" applyBorder="1" applyAlignment="1" applyProtection="1">
      <alignment horizontal="center"/>
    </xf>
    <xf numFmtId="0" fontId="8" fillId="4" borderId="16" xfId="0" applyFont="1" applyFill="1" applyBorder="1" applyAlignment="1" applyProtection="1">
      <alignment horizontal="center"/>
    </xf>
    <xf numFmtId="44" fontId="7" fillId="4" borderId="15" xfId="1" applyFont="1" applyFill="1" applyBorder="1" applyAlignment="1" applyProtection="1">
      <alignment horizontal="center"/>
      <protection locked="0"/>
    </xf>
    <xf numFmtId="164" fontId="7" fillId="4" borderId="15" xfId="2" applyNumberFormat="1" applyFont="1" applyFill="1" applyBorder="1" applyAlignment="1" applyProtection="1">
      <alignment horizontal="center"/>
      <protection locked="0"/>
    </xf>
    <xf numFmtId="0" fontId="9" fillId="4" borderId="15" xfId="0" applyFont="1" applyFill="1" applyBorder="1" applyAlignment="1" applyProtection="1">
      <alignment horizontal="center"/>
    </xf>
    <xf numFmtId="165" fontId="8" fillId="4" borderId="15" xfId="0" applyNumberFormat="1" applyFont="1" applyFill="1" applyBorder="1" applyAlignment="1" applyProtection="1">
      <alignment horizontal="center"/>
    </xf>
    <xf numFmtId="0" fontId="8" fillId="4" borderId="8" xfId="0" applyFont="1" applyFill="1" applyBorder="1" applyAlignment="1" applyProtection="1">
      <alignment horizontal="center"/>
    </xf>
    <xf numFmtId="44" fontId="7" fillId="4" borderId="12" xfId="1" applyFont="1" applyFill="1" applyBorder="1" applyAlignment="1" applyProtection="1">
      <alignment horizontal="center"/>
      <protection locked="0"/>
    </xf>
    <xf numFmtId="164" fontId="7" fillId="4" borderId="12" xfId="2" applyNumberFormat="1" applyFont="1" applyFill="1" applyBorder="1" applyAlignment="1" applyProtection="1">
      <alignment horizontal="center"/>
      <protection locked="0"/>
    </xf>
    <xf numFmtId="0" fontId="9" fillId="4" borderId="12" xfId="0" applyFont="1" applyFill="1" applyBorder="1" applyAlignment="1" applyProtection="1">
      <alignment horizontal="center"/>
    </xf>
    <xf numFmtId="165" fontId="8" fillId="4" borderId="12" xfId="0" applyNumberFormat="1" applyFont="1" applyFill="1" applyBorder="1" applyAlignment="1" applyProtection="1">
      <alignment horizontal="center"/>
    </xf>
    <xf numFmtId="44" fontId="9" fillId="4" borderId="8" xfId="1" applyFont="1" applyFill="1" applyBorder="1" applyProtection="1"/>
    <xf numFmtId="0" fontId="0" fillId="0" borderId="0" xfId="0" applyAlignment="1">
      <alignment horizontal="right"/>
    </xf>
    <xf numFmtId="44" fontId="4" fillId="5" borderId="1" xfId="1" applyFont="1" applyFill="1" applyBorder="1" applyAlignment="1" applyProtection="1">
      <alignment horizontal="center"/>
      <protection locked="0"/>
    </xf>
    <xf numFmtId="44" fontId="5" fillId="2" borderId="1" xfId="1" applyFont="1" applyFill="1" applyBorder="1" applyProtection="1"/>
    <xf numFmtId="44" fontId="5" fillId="2" borderId="12" xfId="1" applyFont="1" applyFill="1" applyBorder="1" applyProtection="1"/>
    <xf numFmtId="0" fontId="13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44" fontId="8" fillId="4" borderId="10" xfId="1" applyFont="1" applyFill="1" applyBorder="1" applyProtection="1"/>
    <xf numFmtId="44" fontId="8" fillId="4" borderId="12" xfId="1" applyFont="1" applyFill="1" applyBorder="1" applyProtection="1"/>
    <xf numFmtId="44" fontId="7" fillId="2" borderId="6" xfId="1" applyFont="1" applyFill="1" applyBorder="1" applyProtection="1">
      <protection locked="0"/>
    </xf>
    <xf numFmtId="0" fontId="15" fillId="0" borderId="0" xfId="0" applyFont="1" applyAlignment="1" applyProtection="1">
      <alignment horizontal="left"/>
    </xf>
    <xf numFmtId="165" fontId="16" fillId="2" borderId="9" xfId="0" applyNumberFormat="1" applyFont="1" applyFill="1" applyBorder="1" applyAlignment="1" applyProtection="1">
      <alignment horizontal="center"/>
    </xf>
    <xf numFmtId="165" fontId="16" fillId="2" borderId="7" xfId="0" applyNumberFormat="1" applyFont="1" applyFill="1" applyBorder="1" applyAlignment="1" applyProtection="1">
      <alignment horizontal="center"/>
    </xf>
    <xf numFmtId="165" fontId="16" fillId="4" borderId="5" xfId="0" applyNumberFormat="1" applyFont="1" applyFill="1" applyBorder="1" applyAlignment="1" applyProtection="1">
      <alignment horizontal="center"/>
    </xf>
    <xf numFmtId="165" fontId="16" fillId="4" borderId="9" xfId="0" applyNumberFormat="1" applyFont="1" applyFill="1" applyBorder="1" applyAlignment="1" applyProtection="1">
      <alignment horizontal="center"/>
    </xf>
    <xf numFmtId="0" fontId="17" fillId="0" borderId="0" xfId="0" applyFont="1" applyAlignment="1" applyProtection="1">
      <alignment horizontal="left"/>
    </xf>
    <xf numFmtId="166" fontId="8" fillId="2" borderId="1" xfId="4" applyNumberFormat="1" applyFont="1" applyFill="1" applyBorder="1" applyAlignment="1" applyProtection="1">
      <alignment horizontal="center"/>
    </xf>
    <xf numFmtId="166" fontId="8" fillId="2" borderId="12" xfId="4" applyNumberFormat="1" applyFont="1" applyFill="1" applyBorder="1" applyAlignment="1" applyProtection="1">
      <alignment horizontal="center"/>
    </xf>
    <xf numFmtId="166" fontId="8" fillId="4" borderId="15" xfId="4" applyNumberFormat="1" applyFont="1" applyFill="1" applyBorder="1" applyAlignment="1" applyProtection="1">
      <alignment horizontal="center"/>
    </xf>
    <xf numFmtId="166" fontId="8" fillId="4" borderId="12" xfId="4" applyNumberFormat="1" applyFont="1" applyFill="1" applyBorder="1" applyAlignment="1" applyProtection="1">
      <alignment horizontal="center"/>
    </xf>
    <xf numFmtId="166" fontId="7" fillId="2" borderId="1" xfId="4" applyNumberFormat="1" applyFont="1" applyFill="1" applyBorder="1" applyAlignment="1" applyProtection="1">
      <alignment horizontal="center"/>
      <protection locked="0"/>
    </xf>
    <xf numFmtId="166" fontId="9" fillId="2" borderId="1" xfId="4" applyNumberFormat="1" applyFont="1" applyFill="1" applyBorder="1" applyAlignment="1" applyProtection="1">
      <alignment horizontal="center"/>
    </xf>
    <xf numFmtId="166" fontId="9" fillId="2" borderId="12" xfId="4" applyNumberFormat="1" applyFont="1" applyFill="1" applyBorder="1" applyAlignment="1" applyProtection="1">
      <alignment horizontal="center"/>
    </xf>
    <xf numFmtId="166" fontId="9" fillId="4" borderId="15" xfId="4" applyNumberFormat="1" applyFont="1" applyFill="1" applyBorder="1" applyAlignment="1" applyProtection="1">
      <alignment horizontal="center"/>
    </xf>
    <xf numFmtId="166" fontId="9" fillId="4" borderId="12" xfId="4" applyNumberFormat="1" applyFont="1" applyFill="1" applyBorder="1" applyAlignment="1" applyProtection="1">
      <alignment horizontal="center"/>
    </xf>
    <xf numFmtId="166" fontId="0" fillId="0" borderId="0" xfId="4" applyNumberFormat="1" applyFont="1" applyProtection="1"/>
    <xf numFmtId="44" fontId="9" fillId="2" borderId="6" xfId="1" applyFont="1" applyFill="1" applyBorder="1" applyProtection="1"/>
    <xf numFmtId="44" fontId="9" fillId="2" borderId="14" xfId="1" applyFont="1" applyFill="1" applyBorder="1" applyProtection="1"/>
    <xf numFmtId="44" fontId="7" fillId="4" borderId="12" xfId="1" applyFont="1" applyFill="1" applyBorder="1" applyProtection="1">
      <protection locked="0"/>
    </xf>
    <xf numFmtId="44" fontId="7" fillId="4" borderId="17" xfId="1" applyFont="1" applyFill="1" applyBorder="1" applyProtection="1">
      <protection locked="0"/>
    </xf>
    <xf numFmtId="44" fontId="7" fillId="4" borderId="1" xfId="1" applyFont="1" applyFill="1" applyBorder="1" applyProtection="1">
      <protection locked="0"/>
    </xf>
    <xf numFmtId="165" fontId="18" fillId="2" borderId="3" xfId="0" applyNumberFormat="1" applyFont="1" applyFill="1" applyBorder="1" applyAlignment="1" applyProtection="1">
      <alignment horizontal="center"/>
    </xf>
    <xf numFmtId="165" fontId="5" fillId="2" borderId="7" xfId="0" applyNumberFormat="1" applyFont="1" applyFill="1" applyBorder="1" applyProtection="1"/>
    <xf numFmtId="165" fontId="18" fillId="2" borderId="13" xfId="0" applyNumberFormat="1" applyFont="1" applyFill="1" applyBorder="1" applyAlignment="1" applyProtection="1">
      <alignment horizontal="center"/>
    </xf>
    <xf numFmtId="165" fontId="5" fillId="2" borderId="9" xfId="0" applyNumberFormat="1" applyFont="1" applyFill="1" applyBorder="1" applyProtection="1"/>
    <xf numFmtId="165" fontId="18" fillId="4" borderId="11" xfId="0" applyNumberFormat="1" applyFont="1" applyFill="1" applyBorder="1" applyAlignment="1" applyProtection="1">
      <alignment horizontal="center"/>
    </xf>
    <xf numFmtId="165" fontId="5" fillId="4" borderId="18" xfId="0" applyNumberFormat="1" applyFont="1" applyFill="1" applyBorder="1" applyProtection="1"/>
    <xf numFmtId="165" fontId="18" fillId="4" borderId="13" xfId="0" applyNumberFormat="1" applyFont="1" applyFill="1" applyBorder="1" applyAlignment="1" applyProtection="1">
      <alignment horizontal="center"/>
    </xf>
    <xf numFmtId="165" fontId="5" fillId="4" borderId="9" xfId="0" applyNumberFormat="1" applyFont="1" applyFill="1" applyBorder="1" applyProtection="1"/>
    <xf numFmtId="0" fontId="19" fillId="0" borderId="0" xfId="5" applyProtection="1"/>
  </cellXfs>
  <cellStyles count="6">
    <cellStyle name="Comma" xfId="4" builtinId="3"/>
    <cellStyle name="Currency" xfId="1" builtinId="4"/>
    <cellStyle name="Currency 2" xfId="3" xr:uid="{00000000-0005-0000-0000-000002000000}"/>
    <cellStyle name="Hyperlink" xfId="5" builtinId="8"/>
    <cellStyle name="Normal" xfId="0" builtinId="0"/>
    <cellStyle name="Percent" xfId="2" builtinId="5"/>
  </cellStyles>
  <dxfs count="3">
    <dxf>
      <font>
        <b/>
        <i val="0"/>
        <color rgb="FF337D4C"/>
      </font>
    </dxf>
    <dxf>
      <font>
        <color rgb="FFFF0000"/>
      </font>
      <fill>
        <patternFill>
          <bgColor theme="9" tint="0.79998168889431442"/>
        </patternFill>
      </fill>
    </dxf>
    <dxf>
      <font>
        <b/>
        <i val="0"/>
        <color rgb="FF337D4C"/>
      </font>
    </dxf>
  </dxfs>
  <tableStyles count="0" defaultTableStyle="TableStyleMedium2" defaultPivotStyle="PivotStyleLight16"/>
  <colors>
    <mruColors>
      <color rgb="FF337D4C"/>
      <color rgb="FF8003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748265</xdr:colOff>
      <xdr:row>0</xdr:row>
      <xdr:rowOff>108051</xdr:rowOff>
    </xdr:from>
    <xdr:to>
      <xdr:col>6</xdr:col>
      <xdr:colOff>394474</xdr:colOff>
      <xdr:row>3</xdr:row>
      <xdr:rowOff>99756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5296" y="108051"/>
          <a:ext cx="3436366" cy="557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cotrellis.com/eco-trellis-advantag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T35"/>
  <sheetViews>
    <sheetView showGridLines="0" tabSelected="1" view="pageBreakPreview" topLeftCell="A4" zoomScale="96" zoomScaleNormal="75" zoomScaleSheetLayoutView="96" workbookViewId="0">
      <selection activeCell="H9" sqref="H9"/>
    </sheetView>
  </sheetViews>
  <sheetFormatPr defaultColWidth="8.88671875" defaultRowHeight="14.4"/>
  <cols>
    <col min="1" max="1" width="5.6640625" style="1" customWidth="1"/>
    <col min="2" max="2" width="12" style="1" customWidth="1"/>
    <col min="3" max="3" width="10.109375" style="1" customWidth="1"/>
    <col min="4" max="4" width="12.33203125" style="1" customWidth="1"/>
    <col min="5" max="5" width="10.88671875" style="1" customWidth="1"/>
    <col min="6" max="6" width="11.44140625" style="1" customWidth="1"/>
    <col min="7" max="7" width="14.6640625" style="1" customWidth="1"/>
    <col min="8" max="8" width="11.33203125" style="1" customWidth="1"/>
    <col min="9" max="10" width="13.33203125" style="1" customWidth="1"/>
    <col min="11" max="11" width="19.33203125" style="1" customWidth="1"/>
    <col min="12" max="12" width="2.6640625" style="2" customWidth="1"/>
    <col min="13" max="14" width="11.33203125" style="2" customWidth="1"/>
    <col min="15" max="15" width="12.109375" style="2" customWidth="1"/>
    <col min="16" max="16" width="17.33203125" style="2" customWidth="1"/>
    <col min="17" max="17" width="16.5546875" style="2" customWidth="1"/>
    <col min="18" max="19" width="2.6640625" style="2" customWidth="1"/>
    <col min="20" max="20" width="2.88671875" style="2" customWidth="1"/>
    <col min="21" max="16384" width="8.88671875" style="2"/>
  </cols>
  <sheetData>
    <row r="4" spans="1:20">
      <c r="P4" s="2" t="s">
        <v>13</v>
      </c>
      <c r="Q4" s="3">
        <v>43892</v>
      </c>
      <c r="R4" s="3"/>
      <c r="S4" s="3"/>
    </row>
    <row r="5" spans="1:20" ht="15.6">
      <c r="B5" s="4" t="s">
        <v>15</v>
      </c>
    </row>
    <row r="6" spans="1:20" ht="18.75" customHeight="1" thickBot="1">
      <c r="B6" s="62" t="s">
        <v>38</v>
      </c>
      <c r="G6" s="52"/>
      <c r="M6" s="5"/>
      <c r="N6" s="48" t="s">
        <v>31</v>
      </c>
      <c r="O6" s="49">
        <v>150</v>
      </c>
      <c r="P6" s="52"/>
      <c r="Q6" s="53"/>
    </row>
    <row r="7" spans="1:20" s="7" customFormat="1" ht="69.75" customHeight="1">
      <c r="A7" s="6"/>
      <c r="B7" s="20" t="s">
        <v>7</v>
      </c>
      <c r="C7" s="33" t="s">
        <v>2</v>
      </c>
      <c r="D7" s="33" t="s">
        <v>6</v>
      </c>
      <c r="E7" s="33" t="s">
        <v>16</v>
      </c>
      <c r="F7" s="33" t="s">
        <v>17</v>
      </c>
      <c r="G7" s="33" t="s">
        <v>11</v>
      </c>
      <c r="H7" s="34" t="s">
        <v>1</v>
      </c>
      <c r="I7" s="33" t="s">
        <v>9</v>
      </c>
      <c r="J7" s="33" t="s">
        <v>10</v>
      </c>
      <c r="K7" s="21" t="s">
        <v>3</v>
      </c>
      <c r="L7" s="19"/>
      <c r="M7" s="20" t="s">
        <v>14</v>
      </c>
      <c r="N7" s="33" t="s">
        <v>4</v>
      </c>
      <c r="O7" s="33" t="s">
        <v>5</v>
      </c>
      <c r="P7" s="33" t="s">
        <v>8</v>
      </c>
      <c r="Q7" s="21" t="s">
        <v>12</v>
      </c>
      <c r="R7" s="22"/>
      <c r="S7" s="22"/>
    </row>
    <row r="8" spans="1:20" ht="30" customHeight="1">
      <c r="A8" s="8"/>
      <c r="B8" s="35" t="s">
        <v>0</v>
      </c>
      <c r="C8" s="10">
        <v>9</v>
      </c>
      <c r="D8" s="11">
        <v>7.4999999999999997E-2</v>
      </c>
      <c r="E8" s="12">
        <v>600</v>
      </c>
      <c r="F8" s="67">
        <v>100</v>
      </c>
      <c r="G8" s="13">
        <f>SUM(C8*E8)*F8</f>
        <v>540000</v>
      </c>
      <c r="H8" s="12">
        <v>15</v>
      </c>
      <c r="I8" s="63">
        <f>E8*F8</f>
        <v>60000</v>
      </c>
      <c r="J8" s="63">
        <f>IF(D8*(H8-3)&lt;1,I8*D8*(H8-3),I8)</f>
        <v>54000</v>
      </c>
      <c r="K8" s="59">
        <f>IF(D8*(H8-3)&lt;1,D8*C8*E8*F8*(H8-3),C8*F8*E8)</f>
        <v>485999.99999999988</v>
      </c>
      <c r="L8" s="19"/>
      <c r="M8" s="56">
        <v>25</v>
      </c>
      <c r="N8" s="23">
        <v>1.2</v>
      </c>
      <c r="O8" s="50">
        <v>0</v>
      </c>
      <c r="P8" s="78">
        <f>K8+(J8*M8)+IF(D8*(H8-3)&lt;1,(E8*F8*N8*D8-E8*F8*D8*O8)*(H8-3),(J8*N8-J8*O8))</f>
        <v>1900800</v>
      </c>
      <c r="Q8" s="79">
        <f>SUM(G8+P8)</f>
        <v>2440800</v>
      </c>
      <c r="R8" s="22"/>
      <c r="S8" s="18"/>
      <c r="T8" s="9"/>
    </row>
    <row r="9" spans="1:20" ht="30" customHeight="1">
      <c r="A9" s="8"/>
      <c r="B9" s="35" t="s">
        <v>0</v>
      </c>
      <c r="C9" s="10">
        <v>9</v>
      </c>
      <c r="D9" s="11">
        <v>0.05</v>
      </c>
      <c r="E9" s="14">
        <f>E8</f>
        <v>600</v>
      </c>
      <c r="F9" s="68">
        <f>F8</f>
        <v>100</v>
      </c>
      <c r="G9" s="13">
        <f>SUM(C9*E9)*F9</f>
        <v>540000</v>
      </c>
      <c r="H9" s="14">
        <f>H8</f>
        <v>15</v>
      </c>
      <c r="I9" s="63">
        <f>E9*F9</f>
        <v>60000</v>
      </c>
      <c r="J9" s="63">
        <f t="shared" ref="J9:J10" si="0">IF(D9*(H9-3)&lt;1,I9*D9*(H9-3),I9)</f>
        <v>36000</v>
      </c>
      <c r="K9" s="59">
        <f>IF(D9*(H9-3)&lt;1,D9*C9*E9*F9*(H9-3),C9*F9*E9)</f>
        <v>324000</v>
      </c>
      <c r="L9" s="19"/>
      <c r="M9" s="73">
        <f>M8</f>
        <v>25</v>
      </c>
      <c r="N9" s="15">
        <f>N8</f>
        <v>1.2</v>
      </c>
      <c r="O9" s="50">
        <v>0</v>
      </c>
      <c r="P9" s="78">
        <f t="shared" ref="P9:P10" si="1">K9+(J9*M9)+IF(D9*(H9-3)&lt;1,(E9*F9*N9*D9-E9*F9*D9*O9)*(H9-3),(J9*N9-J9*O9))</f>
        <v>1267200</v>
      </c>
      <c r="Q9" s="79">
        <f>SUM(G9+P9)</f>
        <v>1807200</v>
      </c>
      <c r="R9" s="22"/>
      <c r="S9" s="18"/>
    </row>
    <row r="10" spans="1:20" ht="30" customHeight="1" thickBot="1">
      <c r="A10" s="8"/>
      <c r="B10" s="36" t="s">
        <v>0</v>
      </c>
      <c r="C10" s="26">
        <v>9</v>
      </c>
      <c r="D10" s="27">
        <v>2.5000000000000001E-2</v>
      </c>
      <c r="E10" s="28">
        <f t="shared" ref="E10" si="2">E9</f>
        <v>600</v>
      </c>
      <c r="F10" s="69">
        <f t="shared" ref="F10" si="3">F9</f>
        <v>100</v>
      </c>
      <c r="G10" s="29">
        <f t="shared" ref="G10:G12" si="4">SUM(C10*E10)*F10</f>
        <v>540000</v>
      </c>
      <c r="H10" s="28">
        <f t="shared" ref="H10" si="5">H9</f>
        <v>15</v>
      </c>
      <c r="I10" s="64">
        <f t="shared" ref="I10:I12" si="6">E10*F10</f>
        <v>60000</v>
      </c>
      <c r="J10" s="64">
        <f t="shared" si="0"/>
        <v>18000</v>
      </c>
      <c r="K10" s="58">
        <f t="shared" ref="K10" si="7">IF(D10*(H10-3)&lt;1,D10*C10*E10*F10*(H10-3),C10*F10*E10)</f>
        <v>162000</v>
      </c>
      <c r="L10" s="19"/>
      <c r="M10" s="74">
        <f>M8</f>
        <v>25</v>
      </c>
      <c r="N10" s="30">
        <f t="shared" ref="N10" si="8">N9</f>
        <v>1.2</v>
      </c>
      <c r="O10" s="51">
        <v>0</v>
      </c>
      <c r="P10" s="80">
        <f t="shared" si="1"/>
        <v>633600</v>
      </c>
      <c r="Q10" s="81">
        <f t="shared" ref="Q10" si="9">SUM(G10+P10)</f>
        <v>1173600</v>
      </c>
      <c r="R10" s="22"/>
      <c r="S10" s="18"/>
    </row>
    <row r="11" spans="1:20" ht="30" customHeight="1">
      <c r="A11" s="8"/>
      <c r="B11" s="37" t="s">
        <v>19</v>
      </c>
      <c r="C11" s="38">
        <v>16</v>
      </c>
      <c r="D11" s="39">
        <v>0.01</v>
      </c>
      <c r="E11" s="40">
        <f>E9</f>
        <v>600</v>
      </c>
      <c r="F11" s="70">
        <f>F9</f>
        <v>100</v>
      </c>
      <c r="G11" s="41">
        <f t="shared" ref="G11" si="10">SUM(C11*E11)*F11</f>
        <v>960000</v>
      </c>
      <c r="H11" s="40">
        <f>H9</f>
        <v>15</v>
      </c>
      <c r="I11" s="65">
        <f t="shared" ref="I11" si="11">E11*F11</f>
        <v>60000</v>
      </c>
      <c r="J11" s="65">
        <f>IF(D11*(H11)&lt;1,I11*D11*(H11),I11)</f>
        <v>9000</v>
      </c>
      <c r="K11" s="60">
        <f>IF(D11*(H11)&lt;1,D11*C11*E11*F11*(H11),C11*F11*E11)</f>
        <v>144000</v>
      </c>
      <c r="L11" s="19"/>
      <c r="M11" s="76">
        <v>5</v>
      </c>
      <c r="N11" s="77">
        <v>0</v>
      </c>
      <c r="O11" s="54">
        <f>$O$6*4/1000</f>
        <v>0.6</v>
      </c>
      <c r="P11" s="82">
        <f t="shared" ref="P11:P12" si="12">K11+(J11*M11)+IF(D11*H11&lt;1,(E11*F11*N11*D11-E11*F11*D11*O11)*H11,(J11*N11-J11*O11))</f>
        <v>183600</v>
      </c>
      <c r="Q11" s="83">
        <f t="shared" ref="Q11" si="13">SUM(G11+P11)</f>
        <v>1143600</v>
      </c>
      <c r="R11" s="22"/>
      <c r="S11" s="18"/>
    </row>
    <row r="12" spans="1:20" ht="30" customHeight="1" thickBot="1">
      <c r="A12" s="8"/>
      <c r="B12" s="42" t="s">
        <v>19</v>
      </c>
      <c r="C12" s="43">
        <v>16</v>
      </c>
      <c r="D12" s="44">
        <v>5.0000000000000001E-3</v>
      </c>
      <c r="E12" s="45">
        <f>E10</f>
        <v>600</v>
      </c>
      <c r="F12" s="71">
        <f>F10</f>
        <v>100</v>
      </c>
      <c r="G12" s="46">
        <f t="shared" si="4"/>
        <v>960000</v>
      </c>
      <c r="H12" s="45">
        <f>H10</f>
        <v>15</v>
      </c>
      <c r="I12" s="66">
        <f t="shared" si="6"/>
        <v>60000</v>
      </c>
      <c r="J12" s="66">
        <f>IF(D12*(H12)&lt;1,I12*D12*(H12),I12)</f>
        <v>4500</v>
      </c>
      <c r="K12" s="61">
        <f>IF(D12*(H12)&lt;1,D12*C12*E12*F12*(H12),C12*F12*E12)</f>
        <v>72000</v>
      </c>
      <c r="L12" s="31"/>
      <c r="M12" s="47">
        <f>M11</f>
        <v>5</v>
      </c>
      <c r="N12" s="75">
        <v>0</v>
      </c>
      <c r="O12" s="55">
        <f>$O$6*4/1000</f>
        <v>0.6</v>
      </c>
      <c r="P12" s="84">
        <f t="shared" si="12"/>
        <v>91800</v>
      </c>
      <c r="Q12" s="85">
        <f>SUM(G12+P12)</f>
        <v>1051800</v>
      </c>
      <c r="R12" s="22"/>
      <c r="S12" s="18"/>
    </row>
    <row r="13" spans="1:20" ht="18" customHeight="1">
      <c r="A13" s="8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6"/>
      <c r="M13" s="17"/>
      <c r="N13" s="17"/>
      <c r="O13" s="17"/>
      <c r="P13" s="17"/>
      <c r="Q13" s="17"/>
      <c r="R13" s="17"/>
      <c r="S13" s="17"/>
    </row>
    <row r="14" spans="1:20">
      <c r="B14" s="25" t="s">
        <v>20</v>
      </c>
      <c r="C14" s="24"/>
      <c r="E14" s="24"/>
      <c r="F14" s="24"/>
      <c r="G14" s="24"/>
      <c r="H14" s="24"/>
      <c r="I14" s="24"/>
      <c r="J14" s="24"/>
      <c r="K14" s="24"/>
      <c r="M14" s="2" t="s">
        <v>41</v>
      </c>
      <c r="O14" s="86" t="s">
        <v>40</v>
      </c>
    </row>
    <row r="15" spans="1:20">
      <c r="B15" s="24" t="s">
        <v>18</v>
      </c>
      <c r="C15" s="24"/>
      <c r="D15" s="24"/>
      <c r="E15" s="24"/>
      <c r="F15" s="24"/>
      <c r="G15" s="24"/>
      <c r="H15" s="24"/>
      <c r="I15" s="24"/>
      <c r="J15" s="24"/>
      <c r="K15" s="24"/>
      <c r="Q15" s="72"/>
    </row>
    <row r="16" spans="1:20">
      <c r="B16" s="24"/>
      <c r="C16" s="24"/>
      <c r="D16" s="24"/>
      <c r="E16" s="24"/>
      <c r="F16" s="24"/>
      <c r="G16" s="24"/>
      <c r="H16" s="24"/>
      <c r="I16" s="24"/>
      <c r="J16" s="24"/>
      <c r="K16" s="24"/>
    </row>
    <row r="17" spans="2:11">
      <c r="B17" s="57" t="s">
        <v>36</v>
      </c>
      <c r="C17" s="24"/>
      <c r="D17" s="24"/>
      <c r="E17" s="24"/>
      <c r="F17" s="24"/>
      <c r="G17" s="24"/>
      <c r="H17" s="24"/>
      <c r="I17" s="24"/>
      <c r="J17" s="24"/>
      <c r="K17" s="24"/>
    </row>
    <row r="18" spans="2:11">
      <c r="B18" s="24" t="s">
        <v>21</v>
      </c>
      <c r="C18" s="24"/>
      <c r="D18" s="24"/>
      <c r="E18" s="24"/>
      <c r="F18" s="24"/>
      <c r="G18" s="24"/>
      <c r="H18" s="24"/>
      <c r="I18" s="24"/>
      <c r="J18" s="24"/>
      <c r="K18" s="24"/>
    </row>
    <row r="19" spans="2:11">
      <c r="B19" s="24" t="s">
        <v>22</v>
      </c>
      <c r="C19" s="24"/>
      <c r="D19" s="24"/>
      <c r="E19" s="24"/>
      <c r="F19" s="24"/>
      <c r="G19" s="24"/>
      <c r="H19" s="24"/>
      <c r="I19" s="24"/>
      <c r="J19" s="24"/>
      <c r="K19" s="24"/>
    </row>
    <row r="20" spans="2:11">
      <c r="B20" s="24" t="s">
        <v>33</v>
      </c>
      <c r="C20" s="24"/>
      <c r="D20" s="24"/>
      <c r="E20" s="24"/>
      <c r="F20" s="24"/>
      <c r="G20" s="24"/>
      <c r="H20" s="24"/>
      <c r="I20" s="24"/>
      <c r="J20" s="24"/>
      <c r="K20" s="24"/>
    </row>
    <row r="21" spans="2:11">
      <c r="B21" s="24" t="s">
        <v>23</v>
      </c>
      <c r="C21" s="24"/>
      <c r="D21" s="24"/>
      <c r="E21" s="24"/>
      <c r="F21" s="24"/>
      <c r="G21" s="24"/>
      <c r="H21" s="24"/>
      <c r="I21" s="24"/>
      <c r="J21" s="24"/>
      <c r="K21" s="24"/>
    </row>
    <row r="22" spans="2:11">
      <c r="B22" s="24" t="s">
        <v>24</v>
      </c>
      <c r="C22" s="24"/>
      <c r="D22" s="24"/>
      <c r="E22" s="24"/>
      <c r="F22" s="24"/>
      <c r="G22" s="24"/>
      <c r="H22" s="24"/>
      <c r="I22" s="24"/>
      <c r="J22" s="24"/>
      <c r="K22" s="24"/>
    </row>
    <row r="23" spans="2:11">
      <c r="B23" s="24" t="s">
        <v>25</v>
      </c>
      <c r="C23" s="24"/>
      <c r="D23" s="24"/>
      <c r="E23" s="24"/>
      <c r="F23" s="24"/>
      <c r="G23" s="24"/>
      <c r="H23" s="24"/>
      <c r="I23" s="24"/>
      <c r="J23" s="24"/>
      <c r="K23" s="24"/>
    </row>
    <row r="24" spans="2:11">
      <c r="B24" s="24" t="s">
        <v>32</v>
      </c>
      <c r="C24" s="24"/>
      <c r="D24" s="24"/>
      <c r="E24" s="24"/>
      <c r="F24" s="24"/>
      <c r="G24" s="24"/>
      <c r="H24" s="24"/>
      <c r="I24" s="24"/>
      <c r="J24" s="24"/>
      <c r="K24" s="24"/>
    </row>
    <row r="25" spans="2:11">
      <c r="B25" s="24" t="s">
        <v>34</v>
      </c>
      <c r="C25" s="24"/>
      <c r="D25" s="24"/>
      <c r="E25" s="24"/>
      <c r="F25" s="24"/>
      <c r="G25" s="24"/>
      <c r="H25" s="24"/>
      <c r="I25" s="24"/>
      <c r="J25" s="24"/>
      <c r="K25" s="24"/>
    </row>
    <row r="26" spans="2:11">
      <c r="B26" s="24" t="s">
        <v>35</v>
      </c>
      <c r="C26" s="24"/>
      <c r="D26" s="24"/>
      <c r="E26" s="24"/>
      <c r="F26" s="24"/>
      <c r="G26" s="24"/>
      <c r="H26" s="24"/>
      <c r="I26" s="24"/>
      <c r="J26" s="24"/>
      <c r="K26" s="24"/>
    </row>
    <row r="27" spans="2:11"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2:11">
      <c r="B28" s="25" t="s">
        <v>26</v>
      </c>
      <c r="C28" s="24"/>
      <c r="D28" s="24"/>
      <c r="E28" s="24"/>
      <c r="F28" s="24"/>
      <c r="G28" s="24"/>
      <c r="H28" s="24"/>
      <c r="I28" s="24"/>
      <c r="J28" s="24"/>
      <c r="K28" s="24"/>
    </row>
    <row r="29" spans="2:11">
      <c r="B29" s="24" t="s">
        <v>39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1">
      <c r="B30" s="24" t="s">
        <v>27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1">
      <c r="B31" s="24" t="s">
        <v>28</v>
      </c>
      <c r="C31" s="24"/>
      <c r="D31" s="24"/>
      <c r="E31" s="24"/>
      <c r="F31" s="24"/>
      <c r="G31" s="24"/>
      <c r="H31" s="24"/>
      <c r="I31" s="24"/>
      <c r="J31" s="24"/>
      <c r="K31" s="24"/>
    </row>
    <row r="32" spans="2:11">
      <c r="B32" s="24" t="s">
        <v>29</v>
      </c>
      <c r="C32" s="24"/>
      <c r="D32" s="24"/>
      <c r="E32" s="24"/>
      <c r="F32" s="24"/>
      <c r="G32" s="24"/>
      <c r="H32" s="24"/>
      <c r="I32" s="24"/>
      <c r="J32" s="24"/>
      <c r="K32" s="24"/>
    </row>
    <row r="33" spans="2:11">
      <c r="B33" s="24" t="s">
        <v>30</v>
      </c>
      <c r="C33" s="24"/>
      <c r="D33" s="24"/>
      <c r="E33" s="24"/>
      <c r="F33" s="24"/>
      <c r="G33" s="24"/>
      <c r="H33" s="24"/>
      <c r="I33" s="24"/>
      <c r="J33" s="24"/>
      <c r="K33" s="24"/>
    </row>
    <row r="34" spans="2:11">
      <c r="B34" s="24"/>
      <c r="C34" s="24"/>
      <c r="D34" s="24"/>
      <c r="E34" s="24"/>
      <c r="F34" s="24"/>
      <c r="G34" s="24"/>
      <c r="H34" s="24"/>
      <c r="I34" s="24"/>
      <c r="J34" s="24"/>
      <c r="K34" s="24"/>
    </row>
    <row r="35" spans="2:11">
      <c r="B35" s="32" t="s">
        <v>37</v>
      </c>
      <c r="C35" s="24"/>
      <c r="D35" s="24"/>
      <c r="E35" s="24"/>
      <c r="F35" s="24"/>
      <c r="G35" s="24"/>
      <c r="H35" s="24"/>
      <c r="I35" s="24"/>
      <c r="J35" s="24"/>
      <c r="K35" s="24"/>
    </row>
  </sheetData>
  <sheetProtection sheet="1"/>
  <dataConsolidate/>
  <conditionalFormatting sqref="K8:K12">
    <cfRule type="expression" dxfId="2" priority="9">
      <formula>K8=MIN($K$8:$K$12)</formula>
    </cfRule>
  </conditionalFormatting>
  <conditionalFormatting sqref="P8:P10 P12">
    <cfRule type="expression" dxfId="1" priority="6">
      <formula>P8=MAX($P$8:$P$12)</formula>
    </cfRule>
    <cfRule type="expression" dxfId="0" priority="7">
      <formula>P8=MIN($P$8:$P$12)</formula>
    </cfRule>
  </conditionalFormatting>
  <dataValidations count="2">
    <dataValidation type="list" allowBlank="1" showInputMessage="1" showErrorMessage="1" sqref="B13:S13" xr:uid="{00000000-0002-0000-0000-000000000000}">
      <formula1>"Timber,Creo,Steel,NZTM"</formula1>
    </dataValidation>
    <dataValidation type="list" allowBlank="1" showInputMessage="1" showErrorMessage="1" sqref="B8:B12" xr:uid="{00000000-0002-0000-0000-000001000000}">
      <formula1>"Timber,Creo,Steel,Eco Trellis"</formula1>
    </dataValidation>
  </dataValidations>
  <hyperlinks>
    <hyperlink ref="O14" r:id="rId1" xr:uid="{009C8C00-E3E7-4332-9B3D-D2E903F6EB42}"/>
  </hyperlinks>
  <pageMargins left="0.70866141732283472" right="0.70866141732283472" top="0.74803149606299213" bottom="0.74803149606299213" header="0.31496062992125984" footer="0.31496062992125984"/>
  <pageSetup paperSize="9" scale="62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Post Calculator</vt:lpstr>
      <vt:lpstr>Sheet3</vt:lpstr>
      <vt:lpstr>' Post Calculator'!Print_Area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Steve Pearce</cp:lastModifiedBy>
  <cp:lastPrinted>2019-07-23T22:53:49Z</cp:lastPrinted>
  <dcterms:created xsi:type="dcterms:W3CDTF">2013-03-20T20:04:32Z</dcterms:created>
  <dcterms:modified xsi:type="dcterms:W3CDTF">2021-01-22T03:11:03Z</dcterms:modified>
</cp:coreProperties>
</file>